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lun\OneDrive\Downloads\"/>
    </mc:Choice>
  </mc:AlternateContent>
  <xr:revisionPtr revIDLastSave="0" documentId="13_ncr:1_{00723115-6E72-4B0E-AD42-33BE3D8F6E31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Checklist" sheetId="1" r:id="rId1"/>
    <sheet name="Summary" sheetId="2" r:id="rId2"/>
  </sheets>
  <definedNames>
    <definedName name="_xlnm._FilterDatabase" localSheetId="0" hidden="1">Checklist!$A$4:$G$61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/>
  <c r="B22" i="2"/>
  <c r="B21" i="2"/>
  <c r="B20" i="2"/>
  <c r="B19" i="2"/>
  <c r="B18" i="2"/>
  <c r="B17" i="2"/>
  <c r="B16" i="2"/>
  <c r="B15" i="2"/>
  <c r="B14" i="2"/>
  <c r="B13" i="2"/>
  <c r="B12" i="2"/>
  <c r="B5" i="2"/>
  <c r="B4" i="2"/>
  <c r="D64" i="1"/>
  <c r="D63" i="1"/>
  <c r="G61" i="1"/>
  <c r="E61" i="1"/>
  <c r="G60" i="1"/>
  <c r="E60" i="1"/>
  <c r="G59" i="1"/>
  <c r="E59" i="1"/>
  <c r="C24" i="2" s="1"/>
  <c r="D24" i="2" s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C22" i="2" s="1"/>
  <c r="D22" i="2" s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C20" i="2" s="1"/>
  <c r="D20" i="2" s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C17" i="2" s="1"/>
  <c r="D17" i="2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C14" i="2" s="1"/>
  <c r="D14" i="2" s="1"/>
  <c r="G16" i="1"/>
  <c r="E16" i="1"/>
  <c r="G15" i="1"/>
  <c r="E15" i="1"/>
  <c r="G14" i="1"/>
  <c r="E14" i="1"/>
  <c r="G13" i="1"/>
  <c r="E13" i="1"/>
  <c r="C13" i="2" s="1"/>
  <c r="D13" i="2" s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C16" i="2" l="1"/>
  <c r="D16" i="2" s="1"/>
  <c r="C21" i="2"/>
  <c r="D21" i="2" s="1"/>
  <c r="C19" i="2"/>
  <c r="D19" i="2" s="1"/>
  <c r="C23" i="2"/>
  <c r="D23" i="2" s="1"/>
  <c r="C18" i="2"/>
  <c r="D18" i="2" s="1"/>
  <c r="C15" i="2"/>
  <c r="D15" i="2" s="1"/>
  <c r="D65" i="1"/>
  <c r="D66" i="1" s="1"/>
  <c r="C12" i="2"/>
  <c r="D12" i="2" s="1"/>
  <c r="B6" i="2" l="1"/>
  <c r="D67" i="1"/>
  <c r="B8" i="2" s="1"/>
  <c r="B7" i="2"/>
</calcChain>
</file>

<file path=xl/sharedStrings.xml><?xml version="1.0" encoding="utf-8"?>
<sst xmlns="http://schemas.openxmlformats.org/spreadsheetml/2006/main" count="279" uniqueCount="162">
  <si>
    <t>DPDP Compliance Self-Assessment Checklist</t>
  </si>
  <si>
    <t>Scoring: Yes = 2 points | Partial = 1 point | No = 0 points</t>
  </si>
  <si>
    <t>Select a response from the drop-down list in Column D. Scores calculate automatically. New areas from the detailed worksheet have been added.</t>
  </si>
  <si>
    <t>Section</t>
  </si>
  <si>
    <t>Ref</t>
  </si>
  <si>
    <t>Question</t>
  </si>
  <si>
    <t>Response</t>
  </si>
  <si>
    <t>Score</t>
  </si>
  <si>
    <t>Notes / Evidence</t>
  </si>
  <si>
    <t>Compliance Action (if Partial/No)</t>
  </si>
  <si>
    <t>Governance &amp; Applicability</t>
  </si>
  <si>
    <t>1.1</t>
  </si>
  <si>
    <t>Have you identified your role as a Data Fiduciary?</t>
  </si>
  <si>
    <t>No</t>
  </si>
  <si>
    <t>1.2</t>
  </si>
  <si>
    <t>Do you process personal data of individuals in India?</t>
  </si>
  <si>
    <t>Yes</t>
  </si>
  <si>
    <t>1.3</t>
  </si>
  <si>
    <t>Have you assessed whether you are a Significant Data Fiduciary (SDF)?</t>
  </si>
  <si>
    <t>1.4</t>
  </si>
  <si>
    <t>Is a grievance or contact person appointed?</t>
  </si>
  <si>
    <t>1.5</t>
  </si>
  <si>
    <t>If applicable, have DPO, auditor, and DPIA requirements been addressed?</t>
  </si>
  <si>
    <t>Partial</t>
  </si>
  <si>
    <t>1.6</t>
  </si>
  <si>
    <t>Are key stakeholders trained on DPDP obligations and roles?</t>
  </si>
  <si>
    <t>1.7</t>
  </si>
  <si>
    <t>Is there cross-functional alignment across Legal, IT, Security, and Business teams?</t>
  </si>
  <si>
    <t>1.8</t>
  </si>
  <si>
    <t>Are data protection policies documented and communicated internally?</t>
  </si>
  <si>
    <t>Data Identification &amp; Mapping</t>
  </si>
  <si>
    <t>2.1</t>
  </si>
  <si>
    <t>Have you identified all categories of personal data collected?</t>
  </si>
  <si>
    <t>2.2</t>
  </si>
  <si>
    <t>Do you maintain a data inventory or data flow map?</t>
  </si>
  <si>
    <t>2.3</t>
  </si>
  <si>
    <t>Are third-party processors identified and documented?</t>
  </si>
  <si>
    <t>2.4</t>
  </si>
  <si>
    <t>Have you identified high-risk data exposure areas such as KYC, mobile apps, CRM, billing, APIs, or support channels?</t>
  </si>
  <si>
    <t>Lawful Processing</t>
  </si>
  <si>
    <t>3.1</t>
  </si>
  <si>
    <t>Do you process data only through consent or permitted legitimate uses?</t>
  </si>
  <si>
    <t>3.2</t>
  </si>
  <si>
    <t>Is personal data collected strictly for defined purposes only?</t>
  </si>
  <si>
    <t>3.3</t>
  </si>
  <si>
    <t>Do you avoid collecting unnecessary personal data?</t>
  </si>
  <si>
    <t>3.4</t>
  </si>
  <si>
    <t>Have you documented any reliance on permitted legitimate uses and related controls?</t>
  </si>
  <si>
    <t>Notice &amp; Consent</t>
  </si>
  <si>
    <t>4.1</t>
  </si>
  <si>
    <t>Do you provide a clear privacy notice before data collection?</t>
  </si>
  <si>
    <t>4.2</t>
  </si>
  <si>
    <t>Does the notice clearly state identity, purpose, rights, sharing, retention, and grievance mechanism?</t>
  </si>
  <si>
    <t>4.3</t>
  </si>
  <si>
    <t>Is consent free, specific, informed, and unambiguous?</t>
  </si>
  <si>
    <t>4.4</t>
  </si>
  <si>
    <t>Can users withdraw consent as easily as they provide it?</t>
  </si>
  <si>
    <t>4.5</t>
  </si>
  <si>
    <t>Is consent available in relevant languages where required?</t>
  </si>
  <si>
    <t>4.6</t>
  </si>
  <si>
    <t>Is consent capture standardized across web, app, offline, and partner channels?</t>
  </si>
  <si>
    <t>Data Principal Rights</t>
  </si>
  <si>
    <t>5.1</t>
  </si>
  <si>
    <t>Can users access their personal data?</t>
  </si>
  <si>
    <t>5.2</t>
  </si>
  <si>
    <t>Can users correct or erase their personal data?</t>
  </si>
  <si>
    <t>5.3</t>
  </si>
  <si>
    <t>Is a grievance redressal mechanism in place?</t>
  </si>
  <si>
    <t>5.4</t>
  </si>
  <si>
    <t>Can users nominate a representative where applicable?</t>
  </si>
  <si>
    <t>5.5</t>
  </si>
  <si>
    <t>Is there a request intake and tracking mechanism for data principal rights requests?</t>
  </si>
  <si>
    <t>Children's Data Compliance</t>
  </si>
  <si>
    <t>6.1</t>
  </si>
  <si>
    <t>Do you identify users under 18 where relevant?</t>
  </si>
  <si>
    <t>6.2</t>
  </si>
  <si>
    <t>Do you obtain verifiable parental consent when required?</t>
  </si>
  <si>
    <t>6.3</t>
  </si>
  <si>
    <t>Do you avoid tracking, behavioral monitoring, or targeted advertising for children?</t>
  </si>
  <si>
    <t>Data Retention &amp; Deletion</t>
  </si>
  <si>
    <t>7.1</t>
  </si>
  <si>
    <t>Are retention timelines defined for personal data?</t>
  </si>
  <si>
    <t>7.2</t>
  </si>
  <si>
    <t>Do you delete data once the purpose has been fulfilled?</t>
  </si>
  <si>
    <t>7.3</t>
  </si>
  <si>
    <t>Do you delete data when consent is withdrawn, where applicable?</t>
  </si>
  <si>
    <t>7.4</t>
  </si>
  <si>
    <t>Are retention and deletion rules consistently enforced across systems?</t>
  </si>
  <si>
    <t>Security Safeguards</t>
  </si>
  <si>
    <t>8.1</t>
  </si>
  <si>
    <t>Is personal data encrypted, masked, or otherwise protected?</t>
  </si>
  <si>
    <t>8.2</t>
  </si>
  <si>
    <t>Are access controls implemented and enforced?</t>
  </si>
  <si>
    <t>8.3</t>
  </si>
  <si>
    <t>Are logs, monitoring, and audit mechanisms in place?</t>
  </si>
  <si>
    <t>8.4</t>
  </si>
  <si>
    <t>Are backup and resilience measures implemented?</t>
  </si>
  <si>
    <t>8.5</t>
  </si>
  <si>
    <t>Do vendor contracts enforce security requirements?</t>
  </si>
  <si>
    <t>Breach Management</t>
  </si>
  <si>
    <t>9.1</t>
  </si>
  <si>
    <t>Do you have a personal data breach response plan?</t>
  </si>
  <si>
    <t>9.2</t>
  </si>
  <si>
    <t>Can you notify affected users without delay?</t>
  </si>
  <si>
    <t>9.3</t>
  </si>
  <si>
    <t>Can you notify authorities within required timelines?</t>
  </si>
  <si>
    <t>Third-Party Governance</t>
  </si>
  <si>
    <t>10.1</t>
  </si>
  <si>
    <t>Are all processors covered by appropriate contracts?</t>
  </si>
  <si>
    <t>10.2</t>
  </si>
  <si>
    <t>Do contracts define data protection obligations?</t>
  </si>
  <si>
    <t>10.3</t>
  </si>
  <si>
    <t>Do you monitor vendor compliance periodically?</t>
  </si>
  <si>
    <t>10.4</t>
  </si>
  <si>
    <t>Have you mapped what personal data is shared with each vendor or partner?</t>
  </si>
  <si>
    <t>Cross-Border Transfers</t>
  </si>
  <si>
    <t>11.1</t>
  </si>
  <si>
    <t>Do you track cross-border data transfers?</t>
  </si>
  <si>
    <t>11.2</t>
  </si>
  <si>
    <t>Are cross-border transfers compliant with applicable restrictions?</t>
  </si>
  <si>
    <t>11.3</t>
  </si>
  <si>
    <t>Are cloud hosting and other cross-border processing dependencies documented?</t>
  </si>
  <si>
    <t>Accountability &amp; Documentation</t>
  </si>
  <si>
    <t>12.1</t>
  </si>
  <si>
    <t>Do you maintain processing records?</t>
  </si>
  <si>
    <t>12.2</t>
  </si>
  <si>
    <t>Do you maintain consent logs?</t>
  </si>
  <si>
    <t>12.3</t>
  </si>
  <si>
    <t>Can you demonstrate compliance to regulators when required?</t>
  </si>
  <si>
    <t>12.4</t>
  </si>
  <si>
    <t>Are you prepared for audits or regulatory reviews?</t>
  </si>
  <si>
    <t>12.5</t>
  </si>
  <si>
    <t>Do you align with relevant global privacy frameworks such as GDPR where needed?</t>
  </si>
  <si>
    <t>Continuous Compliance &amp; Monitoring</t>
  </si>
  <si>
    <t>13.1</t>
  </si>
  <si>
    <t>Do you conduct periodic DPDP compliance reviews or internal audits?</t>
  </si>
  <si>
    <t>13.2</t>
  </si>
  <si>
    <t>Do you track compliance KPIs or dashboards for management review?</t>
  </si>
  <si>
    <t>13.3</t>
  </si>
  <si>
    <t>Is there a remediation roadmap with owners, effort, and timelines for identified gaps?</t>
  </si>
  <si>
    <t>Total Questions</t>
  </si>
  <si>
    <t>Maximum Score</t>
  </si>
  <si>
    <t>Your Score</t>
  </si>
  <si>
    <t>Score %</t>
  </si>
  <si>
    <t>Maturity Level</t>
  </si>
  <si>
    <t>DPDP Assessment Summary</t>
  </si>
  <si>
    <t>Overall Metrics</t>
  </si>
  <si>
    <t>Section Scorecard</t>
  </si>
  <si>
    <t>Max Score</t>
  </si>
  <si>
    <t>Actual Score</t>
  </si>
  <si>
    <t>Completion %</t>
  </si>
  <si>
    <t>Maturity Bands</t>
  </si>
  <si>
    <t>Level 5 - Audit-Ready</t>
  </si>
  <si>
    <t>90% to 100%</t>
  </si>
  <si>
    <t>Level 4 - Compliant</t>
  </si>
  <si>
    <t>75% to 89%</t>
  </si>
  <si>
    <t>Level 3 - Controlled</t>
  </si>
  <si>
    <t>60% to 74%</t>
  </si>
  <si>
    <t>Level 2 - Assessed</t>
  </si>
  <si>
    <t>40% to 59%</t>
  </si>
  <si>
    <t>Level 1 - Aware</t>
  </si>
  <si>
    <t>Below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</si>
</sst>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name val="Calibri"/>
    </font>
    <font>
      <sz val="10"/>
      <color rgb="FF666666"/>
      <name val="Calibri"/>
    </font>
    <font>
      <b/>
      <sz val="11"/>
      <color rgb="FFFFFFFF"/>
      <name val="Calibri"/>
    </font>
    <font>
      <b/>
      <sz val="11"/>
      <name val="Calibri"/>
    </font>
    <font>
      <b/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3F3F3"/>
      </patternFill>
    </fill>
    <fill>
      <patternFill patternType="solid">
        <fgColor rgb="FFE2F0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6" fillId="0" borderId="0" xfId="0" applyFont="1"/>
    <xf numFmtId="0" fontId="5" fillId="3" borderId="1" xfId="0" applyFont="1" applyFill="1" applyBorder="1"/>
    <xf numFmtId="9" fontId="0" fillId="0" borderId="1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5" borderId="1" xfId="0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31">
    <dxf>
      <fill>
        <patternFill>
          <bgColor rgb="FFC6EFCE"/>
        </patternFill>
      </fill>
    </dxf>
    <dxf>
      <fill>
        <patternFill>
          <bgColor rgb="FFE2F0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E2F0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E2F0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E2F0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E2F0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opLeftCell="A50" workbookViewId="0">
      <selection activeCell="D45" sqref="D45:D57"/>
    </sheetView>
  </sheetViews>
  <sheetFormatPr defaultRowHeight="14.4" x14ac:dyDescent="0.3"/>
  <cols>
    <col min="1" max="1" width="28" customWidth="1"/>
    <col min="2" max="2" width="9" customWidth="1"/>
    <col min="3" max="3" width="68" customWidth="1"/>
    <col min="4" max="4" width="14" customWidth="1"/>
    <col min="5" max="5" width="10" customWidth="1"/>
    <col min="6" max="6" width="32" customWidth="1"/>
    <col min="7" max="7" width="52" customWidth="1"/>
  </cols>
  <sheetData>
    <row r="1" spans="1:7" ht="19.2" customHeight="1" x14ac:dyDescent="0.3">
      <c r="A1" s="21" t="s">
        <v>0</v>
      </c>
      <c r="B1" s="19"/>
      <c r="C1" s="19"/>
      <c r="D1" s="19"/>
      <c r="E1" s="19"/>
      <c r="F1" s="19"/>
      <c r="G1" s="19"/>
    </row>
    <row r="2" spans="1:7" ht="15.9" customHeight="1" x14ac:dyDescent="0.3">
      <c r="A2" s="20" t="s">
        <v>1</v>
      </c>
      <c r="B2" s="19"/>
      <c r="C2" s="19"/>
      <c r="D2" s="19"/>
      <c r="E2" s="19"/>
      <c r="F2" s="19"/>
      <c r="G2" s="19"/>
    </row>
    <row r="3" spans="1:7" ht="14.4" customHeight="1" x14ac:dyDescent="0.3">
      <c r="A3" s="18" t="s">
        <v>2</v>
      </c>
      <c r="B3" s="19"/>
      <c r="C3" s="19"/>
      <c r="D3" s="19"/>
      <c r="E3" s="19"/>
      <c r="F3" s="19"/>
      <c r="G3" s="19"/>
    </row>
    <row r="4" spans="1:7" ht="17.55" customHeigh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</row>
    <row r="5" spans="1:7" ht="24" customHeight="1" x14ac:dyDescent="0.3">
      <c r="A5" s="2" t="s">
        <v>10</v>
      </c>
      <c r="B5" s="3" t="s">
        <v>11</v>
      </c>
      <c r="C5" s="4" t="s">
        <v>12</v>
      </c>
      <c r="D5" s="5" t="s">
        <v>13</v>
      </c>
      <c r="E5" s="6">
        <f t="shared" ref="E5:E36" si="0">IF(D5="Yes",2,IF(D5="Partial",1,IF(D5="No",0,"")))</f>
        <v>0</v>
      </c>
      <c r="F5" s="4"/>
      <c r="G5" s="4" t="str">
        <f>IF(OR(D5="Partial",D5="No"),"Assess processing activities and document whether the organization acts as a Data Fiduciary or Data Processor for each in-scope activity.","")</f>
        <v>Assess processing activities and document whether the organization acts as a Data Fiduciary or Data Processor for each in-scope activity.</v>
      </c>
    </row>
    <row r="6" spans="1:7" ht="24" customHeight="1" x14ac:dyDescent="0.3">
      <c r="A6" s="2" t="s">
        <v>10</v>
      </c>
      <c r="B6" s="3" t="s">
        <v>14</v>
      </c>
      <c r="C6" s="4" t="s">
        <v>15</v>
      </c>
      <c r="D6" s="5" t="s">
        <v>16</v>
      </c>
      <c r="E6" s="6">
        <f t="shared" si="0"/>
        <v>2</v>
      </c>
      <c r="F6" s="4"/>
      <c r="G6" s="4" t="str">
        <f>IF(OR(D6="Partial",D6="No"),"Map all products, services, channels, and operations to confirm whether personal data of individuals in India is collected, stored, or processed.","")</f>
        <v/>
      </c>
    </row>
    <row r="7" spans="1:7" ht="24" customHeight="1" x14ac:dyDescent="0.3">
      <c r="A7" s="2" t="s">
        <v>10</v>
      </c>
      <c r="B7" s="3" t="s">
        <v>17</v>
      </c>
      <c r="C7" s="4" t="s">
        <v>18</v>
      </c>
      <c r="D7" s="5" t="s">
        <v>13</v>
      </c>
      <c r="E7" s="6">
        <f t="shared" si="0"/>
        <v>0</v>
      </c>
      <c r="F7" s="4"/>
      <c r="G7" s="4" t="str">
        <f>IF(OR(D7="Partial",D7="No"),"Evaluate applicable volume, sensitivity, risk, and other criteria and document whether SDF obligations apply.","")</f>
        <v>Evaluate applicable volume, sensitivity, risk, and other criteria and document whether SDF obligations apply.</v>
      </c>
    </row>
    <row r="8" spans="1:7" ht="24" customHeight="1" x14ac:dyDescent="0.3">
      <c r="A8" s="2" t="s">
        <v>10</v>
      </c>
      <c r="B8" s="3" t="s">
        <v>19</v>
      </c>
      <c r="C8" s="4" t="s">
        <v>20</v>
      </c>
      <c r="D8" s="5" t="s">
        <v>16</v>
      </c>
      <c r="E8" s="6">
        <f t="shared" si="0"/>
        <v>2</v>
      </c>
      <c r="F8" s="4"/>
      <c r="G8" s="4" t="str">
        <f>IF(OR(D8="Partial",D8="No"),"Appoint a grievance officer or contact point and publish the contact details in notices and support channels.","")</f>
        <v/>
      </c>
    </row>
    <row r="9" spans="1:7" ht="24" customHeight="1" x14ac:dyDescent="0.3">
      <c r="A9" s="2" t="s">
        <v>10</v>
      </c>
      <c r="B9" s="3" t="s">
        <v>21</v>
      </c>
      <c r="C9" s="4" t="s">
        <v>22</v>
      </c>
      <c r="D9" s="5" t="s">
        <v>13</v>
      </c>
      <c r="E9" s="6">
        <f t="shared" si="0"/>
        <v>0</v>
      </c>
      <c r="F9" s="4"/>
      <c r="G9" s="4" t="str">
        <f>IF(OR(D9="Partial",D9="No"),"Where SDF or similar enhanced obligations apply, designate the required roles and complete mandatory assessments and assurance activities.","")</f>
        <v>Where SDF or similar enhanced obligations apply, designate the required roles and complete mandatory assessments and assurance activities.</v>
      </c>
    </row>
    <row r="10" spans="1:7" ht="24" customHeight="1" x14ac:dyDescent="0.3">
      <c r="A10" s="2" t="s">
        <v>10</v>
      </c>
      <c r="B10" s="3" t="s">
        <v>24</v>
      </c>
      <c r="C10" s="4" t="s">
        <v>25</v>
      </c>
      <c r="D10" s="5" t="s">
        <v>13</v>
      </c>
      <c r="E10" s="6">
        <f t="shared" si="0"/>
        <v>0</v>
      </c>
      <c r="F10" s="4"/>
      <c r="G10" s="4" t="str">
        <f>IF(OR(D10="Partial",D10="No"),"Conduct targeted training for Legal, IT, Security, Privacy, Operations, Product, and Business teams and maintain attendance records.","")</f>
        <v>Conduct targeted training for Legal, IT, Security, Privacy, Operations, Product, and Business teams and maintain attendance records.</v>
      </c>
    </row>
    <row r="11" spans="1:7" ht="24" customHeight="1" x14ac:dyDescent="0.3">
      <c r="A11" s="2" t="s">
        <v>10</v>
      </c>
      <c r="B11" s="3" t="s">
        <v>26</v>
      </c>
      <c r="C11" s="4" t="s">
        <v>27</v>
      </c>
      <c r="D11" s="5" t="s">
        <v>13</v>
      </c>
      <c r="E11" s="6">
        <f t="shared" si="0"/>
        <v>0</v>
      </c>
      <c r="F11" s="4"/>
      <c r="G11" s="4" t="str">
        <f>IF(OR(D11="Partial",D11="No"),"Create a cross-functional governance forum with defined owners, escalation paths, and review cadences for privacy decisions.","")</f>
        <v>Create a cross-functional governance forum with defined owners, escalation paths, and review cadences for privacy decisions.</v>
      </c>
    </row>
    <row r="12" spans="1:7" ht="24" customHeight="1" x14ac:dyDescent="0.3">
      <c r="A12" s="2" t="s">
        <v>10</v>
      </c>
      <c r="B12" s="3" t="s">
        <v>28</v>
      </c>
      <c r="C12" s="4" t="s">
        <v>29</v>
      </c>
      <c r="D12" s="5" t="s">
        <v>16</v>
      </c>
      <c r="E12" s="6">
        <f t="shared" si="0"/>
        <v>2</v>
      </c>
      <c r="F12" s="4"/>
      <c r="G12" s="4" t="str">
        <f>IF(OR(D12="Partial",D12="No"),"Document DPDP-related policies, circulate them internally, and ensure periodic review and acknowledgement.","")</f>
        <v/>
      </c>
    </row>
    <row r="13" spans="1:7" ht="24" customHeight="1" x14ac:dyDescent="0.3">
      <c r="A13" s="2" t="s">
        <v>30</v>
      </c>
      <c r="B13" s="3" t="s">
        <v>31</v>
      </c>
      <c r="C13" s="4" t="s">
        <v>32</v>
      </c>
      <c r="D13" s="5" t="s">
        <v>16</v>
      </c>
      <c r="E13" s="6">
        <f t="shared" si="0"/>
        <v>2</v>
      </c>
      <c r="F13" s="4"/>
      <c r="G13" s="4" t="str">
        <f>IF(OR(D13="Partial",D13="No"),"Compile a complete inventory of personal data categories across customers, employees, vendors, partners, and digital channels.","")</f>
        <v/>
      </c>
    </row>
    <row r="14" spans="1:7" ht="24" customHeight="1" x14ac:dyDescent="0.3">
      <c r="A14" s="2" t="s">
        <v>30</v>
      </c>
      <c r="B14" s="3" t="s">
        <v>33</v>
      </c>
      <c r="C14" s="4" t="s">
        <v>34</v>
      </c>
      <c r="D14" s="5" t="s">
        <v>13</v>
      </c>
      <c r="E14" s="6">
        <f t="shared" si="0"/>
        <v>0</v>
      </c>
      <c r="F14" s="4"/>
      <c r="G14" s="4" t="str">
        <f>IF(OR(D14="Partial",D14="No"),"Create and maintain a current inventory and end-to-end data flow maps showing collection, storage, use, sharing, and deletion.","")</f>
        <v>Create and maintain a current inventory and end-to-end data flow maps showing collection, storage, use, sharing, and deletion.</v>
      </c>
    </row>
    <row r="15" spans="1:7" ht="24" customHeight="1" x14ac:dyDescent="0.3">
      <c r="A15" s="2" t="s">
        <v>30</v>
      </c>
      <c r="B15" s="3" t="s">
        <v>35</v>
      </c>
      <c r="C15" s="4" t="s">
        <v>36</v>
      </c>
      <c r="D15" s="5" t="s">
        <v>23</v>
      </c>
      <c r="E15" s="6">
        <f t="shared" si="0"/>
        <v>1</v>
      </c>
      <c r="F15" s="4"/>
      <c r="G15" s="4" t="str">
        <f>IF(OR(D15="Partial",D15="No"),"List all processors, subprocessors, and partners that handle personal data and document the data categories and purposes involved.","")</f>
        <v>List all processors, subprocessors, and partners that handle personal data and document the data categories and purposes involved.</v>
      </c>
    </row>
    <row r="16" spans="1:7" ht="24" customHeight="1" x14ac:dyDescent="0.3">
      <c r="A16" s="2" t="s">
        <v>30</v>
      </c>
      <c r="B16" s="3" t="s">
        <v>37</v>
      </c>
      <c r="C16" s="4" t="s">
        <v>38</v>
      </c>
      <c r="D16" s="5" t="s">
        <v>16</v>
      </c>
      <c r="E16" s="6">
        <f t="shared" si="0"/>
        <v>2</v>
      </c>
      <c r="F16" s="4"/>
      <c r="G16" s="4" t="str">
        <f>IF(OR(D16="Partial",D16="No"),"Assess high-risk systems and touchpoints, prioritize them by volume and sensitivity of data, and define remediation priorities.","")</f>
        <v/>
      </c>
    </row>
    <row r="17" spans="1:7" ht="24" customHeight="1" x14ac:dyDescent="0.3">
      <c r="A17" s="2" t="s">
        <v>39</v>
      </c>
      <c r="B17" s="3" t="s">
        <v>40</v>
      </c>
      <c r="C17" s="4" t="s">
        <v>41</v>
      </c>
      <c r="D17" s="5" t="s">
        <v>16</v>
      </c>
      <c r="E17" s="6">
        <f t="shared" si="0"/>
        <v>2</v>
      </c>
      <c r="F17" s="4"/>
      <c r="G17" s="4" t="str">
        <f>IF(OR(D17="Partial",D17="No"),"Document the lawful processing basis for each activity and stop or redesign activities that do not meet consent or permitted-use requirements.","")</f>
        <v/>
      </c>
    </row>
    <row r="18" spans="1:7" ht="24" customHeight="1" x14ac:dyDescent="0.3">
      <c r="A18" s="2" t="s">
        <v>39</v>
      </c>
      <c r="B18" s="3" t="s">
        <v>42</v>
      </c>
      <c r="C18" s="4" t="s">
        <v>43</v>
      </c>
      <c r="D18" s="5" t="s">
        <v>16</v>
      </c>
      <c r="E18" s="6">
        <f t="shared" si="0"/>
        <v>2</v>
      </c>
      <c r="F18" s="4"/>
      <c r="G18" s="4" t="str">
        <f>IF(OR(D18="Partial",D18="No"),"Define and document clear purposes for each collection point and ensure downstream use stays within those purposes.","")</f>
        <v/>
      </c>
    </row>
    <row r="19" spans="1:7" ht="24" customHeight="1" x14ac:dyDescent="0.3">
      <c r="A19" s="2" t="s">
        <v>39</v>
      </c>
      <c r="B19" s="3" t="s">
        <v>44</v>
      </c>
      <c r="C19" s="4" t="s">
        <v>45</v>
      </c>
      <c r="D19" s="5" t="s">
        <v>23</v>
      </c>
      <c r="E19" s="6">
        <f t="shared" si="0"/>
        <v>1</v>
      </c>
      <c r="F19" s="4"/>
      <c r="G19" s="4" t="str">
        <f>IF(OR(D19="Partial",D19="No"),"Apply data minimization by removing non-essential fields and limiting collection to what is required for the stated purpose.","")</f>
        <v>Apply data minimization by removing non-essential fields and limiting collection to what is required for the stated purpose.</v>
      </c>
    </row>
    <row r="20" spans="1:7" ht="24" customHeight="1" x14ac:dyDescent="0.3">
      <c r="A20" s="2" t="s">
        <v>39</v>
      </c>
      <c r="B20" s="3" t="s">
        <v>46</v>
      </c>
      <c r="C20" s="4" t="s">
        <v>47</v>
      </c>
      <c r="D20" s="5" t="s">
        <v>23</v>
      </c>
      <c r="E20" s="6">
        <f t="shared" si="0"/>
        <v>1</v>
      </c>
      <c r="F20" s="4"/>
      <c r="G20" s="4" t="str">
        <f>IF(OR(D20="Partial",D20="No"),"Maintain a register of permitted-use scenarios, supporting rationale, approvals, and controls for each applicable processing activity.","")</f>
        <v>Maintain a register of permitted-use scenarios, supporting rationale, approvals, and controls for each applicable processing activity.</v>
      </c>
    </row>
    <row r="21" spans="1:7" ht="24" customHeight="1" x14ac:dyDescent="0.3">
      <c r="A21" s="2" t="s">
        <v>48</v>
      </c>
      <c r="B21" s="3" t="s">
        <v>49</v>
      </c>
      <c r="C21" s="4" t="s">
        <v>50</v>
      </c>
      <c r="D21" s="5" t="s">
        <v>23</v>
      </c>
      <c r="E21" s="6">
        <f t="shared" si="0"/>
        <v>1</v>
      </c>
      <c r="F21" s="4"/>
      <c r="G21" s="4" t="str">
        <f>IF(OR(D21="Partial",D21="No"),"Present privacy notices at or before collection across all in-scope digital and offline touchpoints.","")</f>
        <v>Present privacy notices at or before collection across all in-scope digital and offline touchpoints.</v>
      </c>
    </row>
    <row r="22" spans="1:7" ht="24" customHeight="1" x14ac:dyDescent="0.3">
      <c r="A22" s="2" t="s">
        <v>48</v>
      </c>
      <c r="B22" s="3" t="s">
        <v>51</v>
      </c>
      <c r="C22" s="4" t="s">
        <v>52</v>
      </c>
      <c r="D22" s="5" t="s">
        <v>23</v>
      </c>
      <c r="E22" s="6">
        <f t="shared" si="0"/>
        <v>1</v>
      </c>
      <c r="F22" s="4"/>
      <c r="G22" s="4" t="str">
        <f>IF(OR(D22="Partial",D22="No"),"Update privacy notices to clearly describe who is collecting data, why, what is shared, how long it is retained, user rights, and grievance contacts.","")</f>
        <v>Update privacy notices to clearly describe who is collecting data, why, what is shared, how long it is retained, user rights, and grievance contacts.</v>
      </c>
    </row>
    <row r="23" spans="1:7" ht="24" customHeight="1" x14ac:dyDescent="0.3">
      <c r="A23" s="2" t="s">
        <v>48</v>
      </c>
      <c r="B23" s="3" t="s">
        <v>53</v>
      </c>
      <c r="C23" s="4" t="s">
        <v>54</v>
      </c>
      <c r="D23" s="5" t="s">
        <v>16</v>
      </c>
      <c r="E23" s="6">
        <f t="shared" si="0"/>
        <v>2</v>
      </c>
      <c r="F23" s="4"/>
      <c r="G23" s="4" t="str">
        <f>IF(OR(D23="Partial",D23="No"),"Redesign consent language and user experience so consent is explicit, granular, and not bundled with unrelated terms.","")</f>
        <v/>
      </c>
    </row>
    <row r="24" spans="1:7" ht="24" customHeight="1" x14ac:dyDescent="0.3">
      <c r="A24" s="2" t="s">
        <v>48</v>
      </c>
      <c r="B24" s="3" t="s">
        <v>55</v>
      </c>
      <c r="C24" s="4" t="s">
        <v>56</v>
      </c>
      <c r="D24" s="5" t="s">
        <v>13</v>
      </c>
      <c r="E24" s="6">
        <f t="shared" si="0"/>
        <v>0</v>
      </c>
      <c r="F24" s="4"/>
      <c r="G24" s="4" t="str">
        <f>IF(OR(D24="Partial",D24="No"),"Provide simple withdrawal options across channels and ensure operational workflows act on withdrawals promptly.","")</f>
        <v>Provide simple withdrawal options across channels and ensure operational workflows act on withdrawals promptly.</v>
      </c>
    </row>
    <row r="25" spans="1:7" ht="24" customHeight="1" x14ac:dyDescent="0.3">
      <c r="A25" s="2" t="s">
        <v>48</v>
      </c>
      <c r="B25" s="3" t="s">
        <v>57</v>
      </c>
      <c r="C25" s="4" t="s">
        <v>58</v>
      </c>
      <c r="D25" s="5" t="s">
        <v>13</v>
      </c>
      <c r="E25" s="6">
        <f t="shared" si="0"/>
        <v>0</v>
      </c>
      <c r="F25" s="4"/>
      <c r="G25" s="4" t="str">
        <f>IF(OR(D25="Partial",D25="No"),"Translate notices and consent interfaces into relevant languages for the intended audience and test readability.","")</f>
        <v>Translate notices and consent interfaces into relevant languages for the intended audience and test readability.</v>
      </c>
    </row>
    <row r="26" spans="1:7" ht="24" customHeight="1" x14ac:dyDescent="0.3">
      <c r="A26" s="2" t="s">
        <v>48</v>
      </c>
      <c r="B26" s="3" t="s">
        <v>59</v>
      </c>
      <c r="C26" s="4" t="s">
        <v>60</v>
      </c>
      <c r="D26" s="5" t="s">
        <v>23</v>
      </c>
      <c r="E26" s="6">
        <f t="shared" si="0"/>
        <v>1</v>
      </c>
      <c r="F26" s="4"/>
      <c r="G26" s="4" t="str">
        <f>IF(OR(D26="Partial",D26="No"),"Standardize consent text, purpose mapping, evidence capture, and audit trails across all collection channels.","")</f>
        <v>Standardize consent text, purpose mapping, evidence capture, and audit trails across all collection channels.</v>
      </c>
    </row>
    <row r="27" spans="1:7" ht="24" customHeight="1" x14ac:dyDescent="0.3">
      <c r="A27" s="2" t="s">
        <v>61</v>
      </c>
      <c r="B27" s="3" t="s">
        <v>62</v>
      </c>
      <c r="C27" s="4" t="s">
        <v>63</v>
      </c>
      <c r="D27" s="5" t="s">
        <v>16</v>
      </c>
      <c r="E27" s="6">
        <f t="shared" si="0"/>
        <v>2</v>
      </c>
      <c r="F27" s="4"/>
      <c r="G27" s="4" t="str">
        <f>IF(OR(D27="Partial",D27="No"),"Implement an operational process and channel for access requests with authentication, tracking, and response timelines.","")</f>
        <v/>
      </c>
    </row>
    <row r="28" spans="1:7" ht="24" customHeight="1" x14ac:dyDescent="0.3">
      <c r="A28" s="2" t="s">
        <v>61</v>
      </c>
      <c r="B28" s="3" t="s">
        <v>64</v>
      </c>
      <c r="C28" s="4" t="s">
        <v>65</v>
      </c>
      <c r="D28" s="5" t="s">
        <v>13</v>
      </c>
      <c r="E28" s="6">
        <f t="shared" si="0"/>
        <v>0</v>
      </c>
      <c r="F28" s="4"/>
      <c r="G28" s="4" t="str">
        <f>IF(OR(D28="Partial",D28="No"),"Enable correction and erasure workflows across systems and define approval and exception handling rules.","")</f>
        <v>Enable correction and erasure workflows across systems and define approval and exception handling rules.</v>
      </c>
    </row>
    <row r="29" spans="1:7" ht="24" customHeight="1" x14ac:dyDescent="0.3">
      <c r="A29" s="2" t="s">
        <v>61</v>
      </c>
      <c r="B29" s="3" t="s">
        <v>66</v>
      </c>
      <c r="C29" s="4" t="s">
        <v>67</v>
      </c>
      <c r="D29" s="5" t="s">
        <v>23</v>
      </c>
      <c r="E29" s="6">
        <f t="shared" si="0"/>
        <v>1</v>
      </c>
      <c r="F29" s="4"/>
      <c r="G29" s="4" t="str">
        <f>IF(OR(D29="Partial",D29="No"),"Publish grievance channels, assign owners, and track resolution within defined service levels.","")</f>
        <v>Publish grievance channels, assign owners, and track resolution within defined service levels.</v>
      </c>
    </row>
    <row r="30" spans="1:7" ht="24" customHeight="1" x14ac:dyDescent="0.3">
      <c r="A30" s="2" t="s">
        <v>61</v>
      </c>
      <c r="B30" s="3" t="s">
        <v>68</v>
      </c>
      <c r="C30" s="4" t="s">
        <v>69</v>
      </c>
      <c r="D30" s="5" t="s">
        <v>13</v>
      </c>
      <c r="E30" s="6">
        <f t="shared" si="0"/>
        <v>0</v>
      </c>
      <c r="F30" s="4"/>
      <c r="G30" s="4" t="str">
        <f>IF(OR(D30="Partial",D30="No"),"Provide a mechanism to capture, validate, and operationalize nominations where the law or business process requires it.","")</f>
        <v>Provide a mechanism to capture, validate, and operationalize nominations where the law or business process requires it.</v>
      </c>
    </row>
    <row r="31" spans="1:7" ht="24" customHeight="1" x14ac:dyDescent="0.3">
      <c r="A31" s="2" t="s">
        <v>61</v>
      </c>
      <c r="B31" s="3" t="s">
        <v>70</v>
      </c>
      <c r="C31" s="4" t="s">
        <v>71</v>
      </c>
      <c r="D31" s="5" t="s">
        <v>13</v>
      </c>
      <c r="E31" s="6">
        <f t="shared" si="0"/>
        <v>0</v>
      </c>
      <c r="F31" s="4"/>
      <c r="G31" s="4" t="str">
        <f>IF(OR(D31="Partial",D31="No"),"Implement a portal, ticketing, or workflow tool to log requests, track deadlines, and retain evidence of closure.","")</f>
        <v>Implement a portal, ticketing, or workflow tool to log requests, track deadlines, and retain evidence of closure.</v>
      </c>
    </row>
    <row r="32" spans="1:7" ht="24" customHeight="1" x14ac:dyDescent="0.3">
      <c r="A32" s="2" t="s">
        <v>72</v>
      </c>
      <c r="B32" s="3" t="s">
        <v>73</v>
      </c>
      <c r="C32" s="4" t="s">
        <v>74</v>
      </c>
      <c r="D32" s="5" t="s">
        <v>13</v>
      </c>
      <c r="E32" s="6">
        <f t="shared" si="0"/>
        <v>0</v>
      </c>
      <c r="F32" s="4"/>
      <c r="G32" s="4" t="str">
        <f>IF(OR(D32="Partial",D32="No"),"Implement age-gating, age assurance, or process controls wherever children's data could be collected.","")</f>
        <v>Implement age-gating, age assurance, or process controls wherever children's data could be collected.</v>
      </c>
    </row>
    <row r="33" spans="1:7" ht="24" customHeight="1" x14ac:dyDescent="0.3">
      <c r="A33" s="2" t="s">
        <v>72</v>
      </c>
      <c r="B33" s="3" t="s">
        <v>75</v>
      </c>
      <c r="C33" s="4" t="s">
        <v>76</v>
      </c>
      <c r="D33" s="5" t="s">
        <v>13</v>
      </c>
      <c r="E33" s="6">
        <f t="shared" si="0"/>
        <v>0</v>
      </c>
      <c r="F33" s="4"/>
      <c r="G33" s="4" t="str">
        <f>IF(OR(D33="Partial",D33="No"),"Deploy verifiable parental consent mechanisms and maintain proof of consent for applicable processing.","")</f>
        <v>Deploy verifiable parental consent mechanisms and maintain proof of consent for applicable processing.</v>
      </c>
    </row>
    <row r="34" spans="1:7" ht="24" customHeight="1" x14ac:dyDescent="0.3">
      <c r="A34" s="2" t="s">
        <v>72</v>
      </c>
      <c r="B34" s="3" t="s">
        <v>77</v>
      </c>
      <c r="C34" s="4" t="s">
        <v>78</v>
      </c>
      <c r="D34" s="5" t="s">
        <v>23</v>
      </c>
      <c r="E34" s="6">
        <f t="shared" si="0"/>
        <v>1</v>
      </c>
      <c r="F34" s="4"/>
      <c r="G34" s="4" t="str">
        <f>IF(OR(D34="Partial",D34="No"),"Disable prohibited tracking and profiling for children and validate this across ad-tech, analytics, and product settings.","")</f>
        <v>Disable prohibited tracking and profiling for children and validate this across ad-tech, analytics, and product settings.</v>
      </c>
    </row>
    <row r="35" spans="1:7" ht="24" customHeight="1" x14ac:dyDescent="0.3">
      <c r="A35" s="2" t="s">
        <v>79</v>
      </c>
      <c r="B35" s="3" t="s">
        <v>80</v>
      </c>
      <c r="C35" s="4" t="s">
        <v>81</v>
      </c>
      <c r="D35" s="5" t="s">
        <v>13</v>
      </c>
      <c r="E35" s="6">
        <f t="shared" si="0"/>
        <v>0</v>
      </c>
      <c r="F35" s="4"/>
      <c r="G35" s="4" t="str">
        <f>IF(OR(D35="Partial",D35="No"),"Define documented retention periods by data category, purpose, and legal obligation.","")</f>
        <v>Define documented retention periods by data category, purpose, and legal obligation.</v>
      </c>
    </row>
    <row r="36" spans="1:7" ht="24" customHeight="1" x14ac:dyDescent="0.3">
      <c r="A36" s="2" t="s">
        <v>79</v>
      </c>
      <c r="B36" s="3" t="s">
        <v>82</v>
      </c>
      <c r="C36" s="4" t="s">
        <v>83</v>
      </c>
      <c r="D36" s="5" t="s">
        <v>13</v>
      </c>
      <c r="E36" s="6">
        <f t="shared" si="0"/>
        <v>0</v>
      </c>
      <c r="F36" s="4"/>
      <c r="G36" s="4" t="str">
        <f>IF(OR(D36="Partial",D36="No"),"Implement deletion or anonymization controls triggered by purpose completion, contract end, or process closure.","")</f>
        <v>Implement deletion or anonymization controls triggered by purpose completion, contract end, or process closure.</v>
      </c>
    </row>
    <row r="37" spans="1:7" ht="24" customHeight="1" x14ac:dyDescent="0.3">
      <c r="A37" s="2" t="s">
        <v>79</v>
      </c>
      <c r="B37" s="3" t="s">
        <v>84</v>
      </c>
      <c r="C37" s="4" t="s">
        <v>85</v>
      </c>
      <c r="D37" s="5" t="s">
        <v>13</v>
      </c>
      <c r="E37" s="6">
        <f t="shared" ref="E37:E68" si="1">IF(D37="Yes",2,IF(D37="Partial",1,IF(D37="No",0,"")))</f>
        <v>0</v>
      </c>
      <c r="F37" s="4"/>
      <c r="G37" s="4" t="str">
        <f>IF(OR(D37="Partial",D37="No"),"Link withdrawal events to downstream deletion or suppression workflows, subject to valid legal retention exceptions.","")</f>
        <v>Link withdrawal events to downstream deletion or suppression workflows, subject to valid legal retention exceptions.</v>
      </c>
    </row>
    <row r="38" spans="1:7" ht="24" customHeight="1" x14ac:dyDescent="0.3">
      <c r="A38" s="2" t="s">
        <v>79</v>
      </c>
      <c r="B38" s="3" t="s">
        <v>86</v>
      </c>
      <c r="C38" s="4" t="s">
        <v>87</v>
      </c>
      <c r="D38" s="5" t="s">
        <v>13</v>
      </c>
      <c r="E38" s="6">
        <f t="shared" si="1"/>
        <v>0</v>
      </c>
      <c r="F38" s="4"/>
      <c r="G38" s="4" t="str">
        <f>IF(OR(D38="Partial",D38="No"),"Apply retention rules across production, backups, archives, data lakes, and vendor environments and test enforcement periodically.","")</f>
        <v>Apply retention rules across production, backups, archives, data lakes, and vendor environments and test enforcement periodically.</v>
      </c>
    </row>
    <row r="39" spans="1:7" ht="24" customHeight="1" x14ac:dyDescent="0.3">
      <c r="A39" s="2" t="s">
        <v>88</v>
      </c>
      <c r="B39" s="3" t="s">
        <v>89</v>
      </c>
      <c r="C39" s="4" t="s">
        <v>90</v>
      </c>
      <c r="D39" s="5" t="s">
        <v>13</v>
      </c>
      <c r="E39" s="6">
        <f t="shared" si="1"/>
        <v>0</v>
      </c>
      <c r="F39" s="4"/>
      <c r="G39" s="4" t="str">
        <f>IF(OR(D39="Partial",D39="No"),"Deploy proportionate technical safeguards such as encryption, tokenization, masking, and secure storage based on risk.","")</f>
        <v>Deploy proportionate technical safeguards such as encryption, tokenization, masking, and secure storage based on risk.</v>
      </c>
    </row>
    <row r="40" spans="1:7" ht="24" customHeight="1" x14ac:dyDescent="0.3">
      <c r="A40" s="2" t="s">
        <v>88</v>
      </c>
      <c r="B40" s="3" t="s">
        <v>91</v>
      </c>
      <c r="C40" s="4" t="s">
        <v>92</v>
      </c>
      <c r="D40" s="5" t="s">
        <v>23</v>
      </c>
      <c r="E40" s="6">
        <f t="shared" si="1"/>
        <v>1</v>
      </c>
      <c r="F40" s="4"/>
      <c r="G40" s="4" t="str">
        <f>IF(OR(D40="Partial",D40="No"),"Apply least-privilege access, periodic reviews, segregation of duties, and prompt deprovisioning.","")</f>
        <v>Apply least-privilege access, periodic reviews, segregation of duties, and prompt deprovisioning.</v>
      </c>
    </row>
    <row r="41" spans="1:7" ht="24" customHeight="1" x14ac:dyDescent="0.3">
      <c r="A41" s="2" t="s">
        <v>88</v>
      </c>
      <c r="B41" s="3" t="s">
        <v>93</v>
      </c>
      <c r="C41" s="4" t="s">
        <v>94</v>
      </c>
      <c r="D41" s="5" t="s">
        <v>23</v>
      </c>
      <c r="E41" s="6">
        <f t="shared" si="1"/>
        <v>1</v>
      </c>
      <c r="F41" s="4"/>
      <c r="G41" s="4" t="str">
        <f>IF(OR(D41="Partial",D41="No"),"Enable logging, alerting, and audit trails for key personal-data systems and review them regularly.","")</f>
        <v>Enable logging, alerting, and audit trails for key personal-data systems and review them regularly.</v>
      </c>
    </row>
    <row r="42" spans="1:7" ht="24" customHeight="1" x14ac:dyDescent="0.3">
      <c r="A42" s="2" t="s">
        <v>88</v>
      </c>
      <c r="B42" s="3" t="s">
        <v>95</v>
      </c>
      <c r="C42" s="4" t="s">
        <v>96</v>
      </c>
      <c r="D42" s="5" t="s">
        <v>23</v>
      </c>
      <c r="E42" s="6">
        <f t="shared" si="1"/>
        <v>1</v>
      </c>
      <c r="F42" s="4"/>
      <c r="G42" s="4" t="str">
        <f>IF(OR(D42="Partial",D42="No"),"Implement tested backup, recovery, and resilience controls that protect availability without undermining deletion obligations.","")</f>
        <v>Implement tested backup, recovery, and resilience controls that protect availability without undermining deletion obligations.</v>
      </c>
    </row>
    <row r="43" spans="1:7" ht="24" customHeight="1" x14ac:dyDescent="0.3">
      <c r="A43" s="2" t="s">
        <v>88</v>
      </c>
      <c r="B43" s="3" t="s">
        <v>97</v>
      </c>
      <c r="C43" s="4" t="s">
        <v>98</v>
      </c>
      <c r="D43" s="5" t="s">
        <v>23</v>
      </c>
      <c r="E43" s="6">
        <f t="shared" si="1"/>
        <v>1</v>
      </c>
      <c r="F43" s="4"/>
      <c r="G43" s="4" t="str">
        <f>IF(OR(D43="Partial",D43="No"),"Include minimum security, breach reporting, audit, and subcontracting obligations in all relevant vendor agreements.","")</f>
        <v>Include minimum security, breach reporting, audit, and subcontracting obligations in all relevant vendor agreements.</v>
      </c>
    </row>
    <row r="44" spans="1:7" ht="24" customHeight="1" x14ac:dyDescent="0.3">
      <c r="A44" s="2" t="s">
        <v>99</v>
      </c>
      <c r="B44" s="3" t="s">
        <v>100</v>
      </c>
      <c r="C44" s="4" t="s">
        <v>101</v>
      </c>
      <c r="D44" s="5" t="s">
        <v>23</v>
      </c>
      <c r="E44" s="6">
        <f t="shared" si="1"/>
        <v>1</v>
      </c>
      <c r="F44" s="4"/>
      <c r="G44" s="4" t="str">
        <f>IF(OR(D44="Partial",D44="No"),"Document and test a breach response plan with defined roles, severity criteria, and escalation paths.","")</f>
        <v>Document and test a breach response plan with defined roles, severity criteria, and escalation paths.</v>
      </c>
    </row>
    <row r="45" spans="1:7" ht="24" customHeight="1" x14ac:dyDescent="0.3">
      <c r="A45" s="2" t="s">
        <v>99</v>
      </c>
      <c r="B45" s="3" t="s">
        <v>102</v>
      </c>
      <c r="C45" s="4" t="s">
        <v>103</v>
      </c>
      <c r="D45" s="5" t="s">
        <v>13</v>
      </c>
      <c r="E45" s="6">
        <f t="shared" si="1"/>
        <v>0</v>
      </c>
      <c r="F45" s="4"/>
      <c r="G45" s="4" t="str">
        <f>IF(OR(D45="Partial",D45="No"),"Prepare workflows, templates, and decision criteria to notify affected individuals quickly when required.","")</f>
        <v>Prepare workflows, templates, and decision criteria to notify affected individuals quickly when required.</v>
      </c>
    </row>
    <row r="46" spans="1:7" ht="24" customHeight="1" x14ac:dyDescent="0.3">
      <c r="A46" s="2" t="s">
        <v>99</v>
      </c>
      <c r="B46" s="3" t="s">
        <v>104</v>
      </c>
      <c r="C46" s="4" t="s">
        <v>105</v>
      </c>
      <c r="D46" s="5" t="s">
        <v>13</v>
      </c>
      <c r="E46" s="6">
        <f t="shared" si="1"/>
        <v>0</v>
      </c>
      <c r="F46" s="4"/>
      <c r="G46" s="4" t="str">
        <f>IF(OR(D46="Partial",D46="No"),"Define regulatory notification timelines, owners, approvals, and evidence requirements and rehearse them through tabletop exercises.","")</f>
        <v>Define regulatory notification timelines, owners, approvals, and evidence requirements and rehearse them through tabletop exercises.</v>
      </c>
    </row>
    <row r="47" spans="1:7" ht="24" customHeight="1" x14ac:dyDescent="0.3">
      <c r="A47" s="2" t="s">
        <v>106</v>
      </c>
      <c r="B47" s="3" t="s">
        <v>107</v>
      </c>
      <c r="C47" s="4" t="s">
        <v>108</v>
      </c>
      <c r="D47" s="5" t="s">
        <v>13</v>
      </c>
      <c r="E47" s="6">
        <f t="shared" si="1"/>
        <v>0</v>
      </c>
      <c r="F47" s="4"/>
      <c r="G47" s="4" t="str">
        <f>IF(OR(D47="Partial",D47="No"),"Execute compliant contracts or addenda with all processors before or while sharing personal data.","")</f>
        <v>Execute compliant contracts or addenda with all processors before or while sharing personal data.</v>
      </c>
    </row>
    <row r="48" spans="1:7" ht="24" customHeight="1" x14ac:dyDescent="0.3">
      <c r="A48" s="2" t="s">
        <v>106</v>
      </c>
      <c r="B48" s="3" t="s">
        <v>109</v>
      </c>
      <c r="C48" s="4" t="s">
        <v>110</v>
      </c>
      <c r="D48" s="5" t="s">
        <v>13</v>
      </c>
      <c r="E48" s="6">
        <f t="shared" si="1"/>
        <v>0</v>
      </c>
      <c r="F48" s="4"/>
      <c r="G48" s="4" t="str">
        <f>IF(OR(D48="Partial",D48="No"),"Ensure contracts cover purpose limitation, confidentiality, security, breach reporting, deletion, audit rights, and subprocessors.","")</f>
        <v>Ensure contracts cover purpose limitation, confidentiality, security, breach reporting, deletion, audit rights, and subprocessors.</v>
      </c>
    </row>
    <row r="49" spans="1:7" ht="24" customHeight="1" x14ac:dyDescent="0.3">
      <c r="A49" s="2" t="s">
        <v>106</v>
      </c>
      <c r="B49" s="3" t="s">
        <v>111</v>
      </c>
      <c r="C49" s="4" t="s">
        <v>112</v>
      </c>
      <c r="D49" s="5" t="s">
        <v>13</v>
      </c>
      <c r="E49" s="6">
        <f t="shared" si="1"/>
        <v>0</v>
      </c>
      <c r="F49" s="4"/>
      <c r="G49" s="4" t="str">
        <f>IF(OR(D49="Partial",D49="No"),"Run periodic due diligence, reviews, and remediation tracking for vendors that handle personal data.","")</f>
        <v>Run periodic due diligence, reviews, and remediation tracking for vendors that handle personal data.</v>
      </c>
    </row>
    <row r="50" spans="1:7" ht="24" customHeight="1" x14ac:dyDescent="0.3">
      <c r="A50" s="2" t="s">
        <v>106</v>
      </c>
      <c r="B50" s="3" t="s">
        <v>113</v>
      </c>
      <c r="C50" s="4" t="s">
        <v>114</v>
      </c>
      <c r="D50" s="5" t="s">
        <v>13</v>
      </c>
      <c r="E50" s="6">
        <f t="shared" si="1"/>
        <v>0</v>
      </c>
      <c r="F50" s="4"/>
      <c r="G50" s="4" t="str">
        <f>IF(OR(D50="Partial",D50="No"),"Create a vendor data-sharing register showing data categories, transfer purpose, locations, and retention obligations.","")</f>
        <v>Create a vendor data-sharing register showing data categories, transfer purpose, locations, and retention obligations.</v>
      </c>
    </row>
    <row r="51" spans="1:7" ht="24" customHeight="1" x14ac:dyDescent="0.3">
      <c r="A51" s="2" t="s">
        <v>115</v>
      </c>
      <c r="B51" s="3" t="s">
        <v>116</v>
      </c>
      <c r="C51" s="4" t="s">
        <v>117</v>
      </c>
      <c r="D51" s="5" t="s">
        <v>13</v>
      </c>
      <c r="E51" s="6">
        <f t="shared" si="1"/>
        <v>0</v>
      </c>
      <c r="F51" s="4"/>
      <c r="G51" s="4" t="str">
        <f>IF(OR(D51="Partial",D51="No"),"Document all cross-border transfers including systems, vendors, destinations, and transfer purposes.","")</f>
        <v>Document all cross-border transfers including systems, vendors, destinations, and transfer purposes.</v>
      </c>
    </row>
    <row r="52" spans="1:7" ht="24" customHeight="1" x14ac:dyDescent="0.3">
      <c r="A52" s="2" t="s">
        <v>115</v>
      </c>
      <c r="B52" s="3" t="s">
        <v>118</v>
      </c>
      <c r="C52" s="4" t="s">
        <v>119</v>
      </c>
      <c r="D52" s="5" t="s">
        <v>13</v>
      </c>
      <c r="E52" s="6">
        <f t="shared" si="1"/>
        <v>0</v>
      </c>
      <c r="F52" s="4"/>
      <c r="G52" s="4" t="str">
        <f>IF(OR(D52="Partial",D52="No"),"Review transfer destinations and arrangements against applicable restrictions and implement required controls or alternatives.","")</f>
        <v>Review transfer destinations and arrangements against applicable restrictions and implement required controls or alternatives.</v>
      </c>
    </row>
    <row r="53" spans="1:7" ht="24" customHeight="1" x14ac:dyDescent="0.3">
      <c r="A53" s="2" t="s">
        <v>115</v>
      </c>
      <c r="B53" s="3" t="s">
        <v>120</v>
      </c>
      <c r="C53" s="4" t="s">
        <v>121</v>
      </c>
      <c r="D53" s="5" t="s">
        <v>13</v>
      </c>
      <c r="E53" s="6">
        <f t="shared" si="1"/>
        <v>0</v>
      </c>
      <c r="F53" s="4"/>
      <c r="G53" s="4" t="str">
        <f>IF(OR(D53="Partial",D53="No"),"Map hosting regions, backup locations, support access, and remote administration arrangements that could result in cross-border processing.","")</f>
        <v>Map hosting regions, backup locations, support access, and remote administration arrangements that could result in cross-border processing.</v>
      </c>
    </row>
    <row r="54" spans="1:7" ht="24" customHeight="1" x14ac:dyDescent="0.3">
      <c r="A54" s="2" t="s">
        <v>122</v>
      </c>
      <c r="B54" s="3" t="s">
        <v>123</v>
      </c>
      <c r="C54" s="4" t="s">
        <v>124</v>
      </c>
      <c r="D54" s="5" t="s">
        <v>13</v>
      </c>
      <c r="E54" s="6">
        <f t="shared" si="1"/>
        <v>0</v>
      </c>
      <c r="F54" s="4"/>
      <c r="G54" s="4" t="str">
        <f>IF(OR(D54="Partial",D54="No"),"Maintain a record of processing activities covering purposes, data categories, systems, recipients, and retention.","")</f>
        <v>Maintain a record of processing activities covering purposes, data categories, systems, recipients, and retention.</v>
      </c>
    </row>
    <row r="55" spans="1:7" ht="24" customHeight="1" x14ac:dyDescent="0.3">
      <c r="A55" s="2" t="s">
        <v>122</v>
      </c>
      <c r="B55" s="3" t="s">
        <v>125</v>
      </c>
      <c r="C55" s="4" t="s">
        <v>126</v>
      </c>
      <c r="D55" s="5" t="s">
        <v>13</v>
      </c>
      <c r="E55" s="6">
        <f t="shared" si="1"/>
        <v>0</v>
      </c>
      <c r="F55" s="4"/>
      <c r="G55" s="4" t="str">
        <f>IF(OR(D55="Partial",D55="No"),"Store time-stamped consent evidence, purpose versions, notice versions, and withdrawal history in an auditable manner.","")</f>
        <v>Store time-stamped consent evidence, purpose versions, notice versions, and withdrawal history in an auditable manner.</v>
      </c>
    </row>
    <row r="56" spans="1:7" ht="24" customHeight="1" x14ac:dyDescent="0.3">
      <c r="A56" s="2" t="s">
        <v>122</v>
      </c>
      <c r="B56" s="3" t="s">
        <v>127</v>
      </c>
      <c r="C56" s="4" t="s">
        <v>128</v>
      </c>
      <c r="D56" s="5" t="s">
        <v>13</v>
      </c>
      <c r="E56" s="6">
        <f t="shared" si="1"/>
        <v>0</v>
      </c>
      <c r="F56" s="4"/>
      <c r="G56" s="4" t="str">
        <f>IF(OR(D56="Partial",D56="No"),"Prepare documentation, evidence repositories, and control narratives that can be produced quickly during reviews or investigations.","")</f>
        <v>Prepare documentation, evidence repositories, and control narratives that can be produced quickly during reviews or investigations.</v>
      </c>
    </row>
    <row r="57" spans="1:7" ht="24" customHeight="1" x14ac:dyDescent="0.3">
      <c r="A57" s="2" t="s">
        <v>122</v>
      </c>
      <c r="B57" s="3" t="s">
        <v>129</v>
      </c>
      <c r="C57" s="4" t="s">
        <v>130</v>
      </c>
      <c r="D57" s="5" t="s">
        <v>13</v>
      </c>
      <c r="E57" s="6">
        <f t="shared" si="1"/>
        <v>0</v>
      </c>
      <c r="F57" s="4"/>
      <c r="G57" s="4" t="str">
        <f>IF(OR(D57="Partial",D57="No"),"Run readiness assessments, mock audits, and evidence reviews and close gaps with accountable owners and timelines.","")</f>
        <v>Run readiness assessments, mock audits, and evidence reviews and close gaps with accountable owners and timelines.</v>
      </c>
    </row>
    <row r="58" spans="1:7" ht="24" customHeight="1" x14ac:dyDescent="0.3">
      <c r="A58" s="2" t="s">
        <v>122</v>
      </c>
      <c r="B58" s="3" t="s">
        <v>131</v>
      </c>
      <c r="C58" s="4" t="s">
        <v>132</v>
      </c>
      <c r="D58" s="5" t="s">
        <v>23</v>
      </c>
      <c r="E58" s="6">
        <f t="shared" si="1"/>
        <v>1</v>
      </c>
      <c r="F58" s="4"/>
      <c r="G58" s="4" t="str">
        <f>IF(OR(D58="Partial",D58="No"),"Map overlap with global privacy standards and harmonize controls for notices, rights, records, vendors, and transfers where relevant.","")</f>
        <v>Map overlap with global privacy standards and harmonize controls for notices, rights, records, vendors, and transfers where relevant.</v>
      </c>
    </row>
    <row r="59" spans="1:7" ht="24" customHeight="1" x14ac:dyDescent="0.3">
      <c r="A59" s="2" t="s">
        <v>133</v>
      </c>
      <c r="B59" s="3" t="s">
        <v>134</v>
      </c>
      <c r="C59" s="4" t="s">
        <v>135</v>
      </c>
      <c r="D59" s="5" t="s">
        <v>23</v>
      </c>
      <c r="E59" s="6">
        <f t="shared" si="1"/>
        <v>1</v>
      </c>
      <c r="F59" s="4"/>
      <c r="G59" s="4" t="str">
        <f>IF(OR(D59="Partial",D59="No"),"Schedule recurring privacy reviews or audits and track findings to closure.","")</f>
        <v>Schedule recurring privacy reviews or audits and track findings to closure.</v>
      </c>
    </row>
    <row r="60" spans="1:7" ht="24" customHeight="1" x14ac:dyDescent="0.3">
      <c r="A60" s="2" t="s">
        <v>133</v>
      </c>
      <c r="B60" s="3" t="s">
        <v>136</v>
      </c>
      <c r="C60" s="4" t="s">
        <v>137</v>
      </c>
      <c r="D60" s="5" t="s">
        <v>23</v>
      </c>
      <c r="E60" s="6">
        <f t="shared" si="1"/>
        <v>1</v>
      </c>
      <c r="F60" s="4"/>
      <c r="G60" s="4" t="str">
        <f>IF(OR(D60="Partial",D60="No"),"Define measurable KPIs such as consent capture coverage, rights SLA performance, breach readiness, and vendor review status and report them regularly.","")</f>
        <v>Define measurable KPIs such as consent capture coverage, rights SLA performance, breach readiness, and vendor review status and report them regularly.</v>
      </c>
    </row>
    <row r="61" spans="1:7" ht="24" customHeight="1" x14ac:dyDescent="0.3">
      <c r="A61" s="2" t="s">
        <v>133</v>
      </c>
      <c r="B61" s="3" t="s">
        <v>138</v>
      </c>
      <c r="C61" s="4" t="s">
        <v>139</v>
      </c>
      <c r="D61" s="5" t="s">
        <v>23</v>
      </c>
      <c r="E61" s="6">
        <f t="shared" si="1"/>
        <v>1</v>
      </c>
      <c r="F61" s="4"/>
      <c r="G61" s="4" t="str">
        <f>IF(OR(D61="Partial",D61="No"),"Maintain a prioritized remediation roadmap with named owners, milestones, dependencies, and management oversight.","")</f>
        <v>Maintain a prioritized remediation roadmap with named owners, milestones, dependencies, and management oversight.</v>
      </c>
    </row>
    <row r="63" spans="1:7" x14ac:dyDescent="0.3">
      <c r="C63" s="7" t="s">
        <v>140</v>
      </c>
      <c r="D63" s="8">
        <f>COUNTA(B5:B61)</f>
        <v>57</v>
      </c>
    </row>
    <row r="64" spans="1:7" x14ac:dyDescent="0.3">
      <c r="C64" s="7" t="s">
        <v>141</v>
      </c>
      <c r="D64" s="8">
        <f>D63*2</f>
        <v>114</v>
      </c>
    </row>
    <row r="65" spans="3:4" x14ac:dyDescent="0.3">
      <c r="C65" s="7" t="s">
        <v>142</v>
      </c>
      <c r="D65" s="8">
        <f>SUM(E5:E61)</f>
        <v>35</v>
      </c>
    </row>
    <row r="66" spans="3:4" x14ac:dyDescent="0.3">
      <c r="C66" s="7" t="s">
        <v>143</v>
      </c>
      <c r="D66" s="9">
        <f>IFERROR(D65/D64,0)</f>
        <v>0.30701754385964913</v>
      </c>
    </row>
    <row r="67" spans="3:4" x14ac:dyDescent="0.3">
      <c r="C67" s="7" t="s">
        <v>144</v>
      </c>
      <c r="D67" s="8" t="str">
        <f>IF(D66&gt;=0.9,"Level 5 - Audit-Ready",IF(D66&gt;=0.75,"Level 4 - Compliant",IF(D66&gt;=0.6,"Level 3 - Controlled",IF(D66&gt;=0.4,"Level 2 - Assessed","Level 1 - Aware"))))</f>
        <v>Level 1 - Aware</v>
      </c>
    </row>
  </sheetData>
  <mergeCells count="3">
    <mergeCell ref="A3:G3"/>
    <mergeCell ref="A2:G2"/>
    <mergeCell ref="A1:G1"/>
  </mergeCells>
  <conditionalFormatting sqref="D5:D61">
    <cfRule type="expression" dxfId="30" priority="1">
      <formula>D5="Yes"</formula>
    </cfRule>
    <cfRule type="expression" dxfId="29" priority="2">
      <formula>D5="Partial"</formula>
    </cfRule>
    <cfRule type="expression" dxfId="28" priority="3">
      <formula>D5="No"</formula>
    </cfRule>
  </conditionalFormatting>
  <conditionalFormatting sqref="D66">
    <cfRule type="cellIs" dxfId="27" priority="7" operator="lessThan">
      <formula>0.4</formula>
    </cfRule>
    <cfRule type="cellIs" dxfId="26" priority="8" operator="between">
      <formula>0.4</formula>
      <formula>0.59999</formula>
    </cfRule>
    <cfRule type="cellIs" dxfId="25" priority="9" operator="between">
      <formula>0.6</formula>
      <formula>0.74999</formula>
    </cfRule>
    <cfRule type="cellIs" dxfId="24" priority="10" operator="between">
      <formula>0.75</formula>
      <formula>0.89999</formula>
    </cfRule>
    <cfRule type="cellIs" dxfId="23" priority="11" operator="greaterThanOrEqual">
      <formula>0.9</formula>
    </cfRule>
  </conditionalFormatting>
  <conditionalFormatting sqref="D67">
    <cfRule type="expression" dxfId="22" priority="12">
      <formula>D67="Level 1 - Aware"</formula>
    </cfRule>
    <cfRule type="expression" dxfId="21" priority="13">
      <formula>D67="Level 2 - Assessed"</formula>
    </cfRule>
    <cfRule type="expression" dxfId="20" priority="14">
      <formula>D67="Level 3 - Controlled"</formula>
    </cfRule>
    <cfRule type="expression" dxfId="19" priority="15">
      <formula>D67="Level 4 - Compliant"</formula>
    </cfRule>
    <cfRule type="expression" dxfId="18" priority="16">
      <formula>D67="Level 5 - Audit-Ready"</formula>
    </cfRule>
  </conditionalFormatting>
  <conditionalFormatting sqref="E5:E61">
    <cfRule type="cellIs" dxfId="17" priority="4" operator="equal">
      <formula>2</formula>
    </cfRule>
    <cfRule type="cellIs" dxfId="16" priority="5" operator="equal">
      <formula>1</formula>
    </cfRule>
    <cfRule type="cellIs" dxfId="15" priority="6" operator="equal">
      <formula>0</formula>
    </cfRule>
  </conditionalFormatting>
  <dataValidations count="1">
    <dataValidation type="list" allowBlank="1" sqref="D5:D61" xr:uid="{00000000-0002-0000-0000-000000000000}">
      <formula1>"Yes,Partial,No"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abSelected="1" workbookViewId="0">
      <selection sqref="A1:D1"/>
    </sheetView>
  </sheetViews>
  <sheetFormatPr defaultRowHeight="14.4" x14ac:dyDescent="0.3"/>
  <cols>
    <col min="1" max="1" width="34" customWidth="1"/>
    <col min="2" max="2" width="12" customWidth="1"/>
    <col min="3" max="3" width="13" customWidth="1"/>
    <col min="4" max="4" width="14" customWidth="1"/>
  </cols>
  <sheetData>
    <row r="1" spans="1:4" ht="16.8" customHeight="1" x14ac:dyDescent="0.4">
      <c r="A1" s="22" t="s">
        <v>145</v>
      </c>
      <c r="B1" s="19"/>
      <c r="C1" s="19"/>
      <c r="D1" s="19"/>
    </row>
    <row r="3" spans="1:4" ht="15.6" x14ac:dyDescent="0.3">
      <c r="A3" s="10" t="s">
        <v>146</v>
      </c>
    </row>
    <row r="4" spans="1:4" x14ac:dyDescent="0.3">
      <c r="A4" s="11" t="s">
        <v>140</v>
      </c>
      <c r="B4" s="5">
        <f>Checklist!D63</f>
        <v>57</v>
      </c>
    </row>
    <row r="5" spans="1:4" x14ac:dyDescent="0.3">
      <c r="A5" s="11" t="s">
        <v>141</v>
      </c>
      <c r="B5" s="5">
        <f>Checklist!D64</f>
        <v>114</v>
      </c>
    </row>
    <row r="6" spans="1:4" x14ac:dyDescent="0.3">
      <c r="A6" s="11" t="s">
        <v>142</v>
      </c>
      <c r="B6" s="5">
        <f>Checklist!D65</f>
        <v>35</v>
      </c>
    </row>
    <row r="7" spans="1:4" x14ac:dyDescent="0.3">
      <c r="A7" s="11" t="s">
        <v>143</v>
      </c>
      <c r="B7" s="12">
        <f>Checklist!D66</f>
        <v>0.30701754385964913</v>
      </c>
    </row>
    <row r="8" spans="1:4" x14ac:dyDescent="0.3">
      <c r="A8" s="11" t="s">
        <v>144</v>
      </c>
      <c r="B8" s="5" t="str">
        <f>Checklist!D67</f>
        <v>Level 1 - Aware</v>
      </c>
    </row>
    <row r="10" spans="1:4" ht="15.6" x14ac:dyDescent="0.3">
      <c r="A10" s="10" t="s">
        <v>147</v>
      </c>
    </row>
    <row r="11" spans="1:4" x14ac:dyDescent="0.3">
      <c r="A11" s="13" t="s">
        <v>3</v>
      </c>
      <c r="B11" s="13" t="s">
        <v>148</v>
      </c>
      <c r="C11" s="13" t="s">
        <v>149</v>
      </c>
      <c r="D11" s="13" t="s">
        <v>150</v>
      </c>
    </row>
    <row r="12" spans="1:4" x14ac:dyDescent="0.3">
      <c r="A12" s="14" t="s">
        <v>10</v>
      </c>
      <c r="B12" s="14">
        <f>COUNTIF(Checklist!$A$5:$A$61,A12)*2</f>
        <v>16</v>
      </c>
      <c r="C12" s="14">
        <f>SUMIF(Checklist!$A$5:$A$61,A12,Checklist!$E$5:$E$61)</f>
        <v>6</v>
      </c>
      <c r="D12" s="15">
        <f t="shared" ref="D12:D24" si="0">IFERROR(C12/B12,0)</f>
        <v>0.375</v>
      </c>
    </row>
    <row r="13" spans="1:4" x14ac:dyDescent="0.3">
      <c r="A13" s="14" t="s">
        <v>30</v>
      </c>
      <c r="B13" s="14">
        <f>COUNTIF(Checklist!$A$5:$A$61,A13)*2</f>
        <v>8</v>
      </c>
      <c r="C13" s="14">
        <f>SUMIF(Checklist!$A$5:$A$61,A13,Checklist!$E$5:$E$61)</f>
        <v>5</v>
      </c>
      <c r="D13" s="15">
        <f t="shared" si="0"/>
        <v>0.625</v>
      </c>
    </row>
    <row r="14" spans="1:4" x14ac:dyDescent="0.3">
      <c r="A14" s="14" t="s">
        <v>39</v>
      </c>
      <c r="B14" s="14">
        <f>COUNTIF(Checklist!$A$5:$A$61,A14)*2</f>
        <v>8</v>
      </c>
      <c r="C14" s="14">
        <f>SUMIF(Checklist!$A$5:$A$61,A14,Checklist!$E$5:$E$61)</f>
        <v>6</v>
      </c>
      <c r="D14" s="15">
        <f t="shared" si="0"/>
        <v>0.75</v>
      </c>
    </row>
    <row r="15" spans="1:4" x14ac:dyDescent="0.3">
      <c r="A15" s="14" t="s">
        <v>48</v>
      </c>
      <c r="B15" s="14">
        <f>COUNTIF(Checklist!$A$5:$A$61,A15)*2</f>
        <v>12</v>
      </c>
      <c r="C15" s="14">
        <f>SUMIF(Checklist!$A$5:$A$61,A15,Checklist!$E$5:$E$61)</f>
        <v>5</v>
      </c>
      <c r="D15" s="15">
        <f t="shared" si="0"/>
        <v>0.41666666666666669</v>
      </c>
    </row>
    <row r="16" spans="1:4" x14ac:dyDescent="0.3">
      <c r="A16" s="14" t="s">
        <v>61</v>
      </c>
      <c r="B16" s="14">
        <f>COUNTIF(Checklist!$A$5:$A$61,A16)*2</f>
        <v>10</v>
      </c>
      <c r="C16" s="14">
        <f>SUMIF(Checklist!$A$5:$A$61,A16,Checklist!$E$5:$E$61)</f>
        <v>3</v>
      </c>
      <c r="D16" s="15">
        <f t="shared" si="0"/>
        <v>0.3</v>
      </c>
    </row>
    <row r="17" spans="1:4" x14ac:dyDescent="0.3">
      <c r="A17" s="14" t="s">
        <v>72</v>
      </c>
      <c r="B17" s="14">
        <f>COUNTIF(Checklist!$A$5:$A$61,A17)*2</f>
        <v>6</v>
      </c>
      <c r="C17" s="14">
        <f>SUMIF(Checklist!$A$5:$A$61,A17,Checklist!$E$5:$E$61)</f>
        <v>1</v>
      </c>
      <c r="D17" s="15">
        <f t="shared" si="0"/>
        <v>0.16666666666666666</v>
      </c>
    </row>
    <row r="18" spans="1:4" x14ac:dyDescent="0.3">
      <c r="A18" s="14" t="s">
        <v>79</v>
      </c>
      <c r="B18" s="14">
        <f>COUNTIF(Checklist!$A$5:$A$61,A18)*2</f>
        <v>8</v>
      </c>
      <c r="C18" s="14">
        <f>SUMIF(Checklist!$A$5:$A$61,A18,Checklist!$E$5:$E$61)</f>
        <v>0</v>
      </c>
      <c r="D18" s="15">
        <f t="shared" si="0"/>
        <v>0</v>
      </c>
    </row>
    <row r="19" spans="1:4" x14ac:dyDescent="0.3">
      <c r="A19" s="14" t="s">
        <v>88</v>
      </c>
      <c r="B19" s="14">
        <f>COUNTIF(Checklist!$A$5:$A$61,A19)*2</f>
        <v>10</v>
      </c>
      <c r="C19" s="14">
        <f>SUMIF(Checklist!$A$5:$A$61,A19,Checklist!$E$5:$E$61)</f>
        <v>4</v>
      </c>
      <c r="D19" s="15">
        <f t="shared" si="0"/>
        <v>0.4</v>
      </c>
    </row>
    <row r="20" spans="1:4" x14ac:dyDescent="0.3">
      <c r="A20" s="14" t="s">
        <v>99</v>
      </c>
      <c r="B20" s="14">
        <f>COUNTIF(Checklist!$A$5:$A$61,A20)*2</f>
        <v>6</v>
      </c>
      <c r="C20" s="14">
        <f>SUMIF(Checklist!$A$5:$A$61,A20,Checklist!$E$5:$E$61)</f>
        <v>1</v>
      </c>
      <c r="D20" s="15">
        <f t="shared" si="0"/>
        <v>0.16666666666666666</v>
      </c>
    </row>
    <row r="21" spans="1:4" x14ac:dyDescent="0.3">
      <c r="A21" s="14" t="s">
        <v>106</v>
      </c>
      <c r="B21" s="14">
        <f>COUNTIF(Checklist!$A$5:$A$61,A21)*2</f>
        <v>8</v>
      </c>
      <c r="C21" s="14">
        <f>SUMIF(Checklist!$A$5:$A$61,A21,Checklist!$E$5:$E$61)</f>
        <v>0</v>
      </c>
      <c r="D21" s="15">
        <f t="shared" si="0"/>
        <v>0</v>
      </c>
    </row>
    <row r="22" spans="1:4" x14ac:dyDescent="0.3">
      <c r="A22" s="14" t="s">
        <v>115</v>
      </c>
      <c r="B22" s="14">
        <f>COUNTIF(Checklist!$A$5:$A$61,A22)*2</f>
        <v>6</v>
      </c>
      <c r="C22" s="14">
        <f>SUMIF(Checklist!$A$5:$A$61,A22,Checklist!$E$5:$E$61)</f>
        <v>0</v>
      </c>
      <c r="D22" s="15">
        <f t="shared" si="0"/>
        <v>0</v>
      </c>
    </row>
    <row r="23" spans="1:4" x14ac:dyDescent="0.3">
      <c r="A23" s="14" t="s">
        <v>122</v>
      </c>
      <c r="B23" s="14">
        <f>COUNTIF(Checklist!$A$5:$A$61,A23)*2</f>
        <v>10</v>
      </c>
      <c r="C23" s="14">
        <f>SUMIF(Checklist!$A$5:$A$61,A23,Checklist!$E$5:$E$61)</f>
        <v>1</v>
      </c>
      <c r="D23" s="15">
        <f t="shared" si="0"/>
        <v>0.1</v>
      </c>
    </row>
    <row r="24" spans="1:4" x14ac:dyDescent="0.3">
      <c r="A24" s="14" t="s">
        <v>133</v>
      </c>
      <c r="B24" s="14">
        <f>COUNTIF(Checklist!$A$5:$A$61,A24)*2</f>
        <v>6</v>
      </c>
      <c r="C24" s="14">
        <f>SUMIF(Checklist!$A$5:$A$61,A24,Checklist!$E$5:$E$61)</f>
        <v>3</v>
      </c>
      <c r="D24" s="15">
        <f t="shared" si="0"/>
        <v>0.5</v>
      </c>
    </row>
    <row r="26" spans="1:4" ht="15.6" x14ac:dyDescent="0.3">
      <c r="A26" s="10" t="s">
        <v>151</v>
      </c>
    </row>
    <row r="27" spans="1:4" x14ac:dyDescent="0.3">
      <c r="A27" s="16" t="s">
        <v>152</v>
      </c>
      <c r="B27" s="17" t="s">
        <v>153</v>
      </c>
    </row>
    <row r="28" spans="1:4" x14ac:dyDescent="0.3">
      <c r="A28" s="16" t="s">
        <v>154</v>
      </c>
      <c r="B28" s="17" t="s">
        <v>155</v>
      </c>
    </row>
    <row r="29" spans="1:4" x14ac:dyDescent="0.3">
      <c r="A29" s="16" t="s">
        <v>156</v>
      </c>
      <c r="B29" s="17" t="s">
        <v>157</v>
      </c>
    </row>
    <row r="30" spans="1:4" x14ac:dyDescent="0.3">
      <c r="A30" s="16" t="s">
        <v>158</v>
      </c>
      <c r="B30" s="17" t="s">
        <v>159</v>
      </c>
    </row>
    <row r="31" spans="1:4" x14ac:dyDescent="0.3">
      <c r="A31" s="16" t="s">
        <v>160</v>
      </c>
      <c r="B31" s="17" t="s">
        <v>161</v>
      </c>
    </row>
  </sheetData>
  <mergeCells count="1">
    <mergeCell ref="A1:D1"/>
  </mergeCells>
  <conditionalFormatting sqref="B7">
    <cfRule type="cellIs" dxfId="14" priority="1" operator="lessThan">
      <formula>0.4</formula>
    </cfRule>
    <cfRule type="cellIs" dxfId="13" priority="2" operator="between">
      <formula>0.4</formula>
      <formula>0.59999</formula>
    </cfRule>
    <cfRule type="cellIs" dxfId="12" priority="3" operator="between">
      <formula>0.6</formula>
      <formula>0.74999</formula>
    </cfRule>
    <cfRule type="cellIs" dxfId="11" priority="4" operator="between">
      <formula>0.75</formula>
      <formula>0.89999</formula>
    </cfRule>
    <cfRule type="cellIs" dxfId="10" priority="5" operator="greaterThanOrEqual">
      <formula>0.9</formula>
    </cfRule>
  </conditionalFormatting>
  <conditionalFormatting sqref="B8">
    <cfRule type="expression" dxfId="9" priority="6">
      <formula>B8="Level 1 - Aware"</formula>
    </cfRule>
    <cfRule type="expression" dxfId="8" priority="7">
      <formula>B8="Level 2 - Assessed"</formula>
    </cfRule>
    <cfRule type="expression" dxfId="7" priority="8">
      <formula>B8="Level 3 - Controlled"</formula>
    </cfRule>
    <cfRule type="expression" dxfId="6" priority="9">
      <formula>B8="Level 4 - Compliant"</formula>
    </cfRule>
    <cfRule type="expression" dxfId="5" priority="10">
      <formula>B8="Level 5 - Audit-Ready"</formula>
    </cfRule>
  </conditionalFormatting>
  <conditionalFormatting sqref="D12:D24">
    <cfRule type="cellIs" dxfId="4" priority="11" operator="lessThan">
      <formula>0.4</formula>
    </cfRule>
    <cfRule type="cellIs" dxfId="3" priority="12" operator="between">
      <formula>0.4</formula>
      <formula>0.59999</formula>
    </cfRule>
    <cfRule type="cellIs" dxfId="2" priority="13" operator="between">
      <formula>0.6</formula>
      <formula>0.74999</formula>
    </cfRule>
    <cfRule type="cellIs" dxfId="1" priority="14" operator="between">
      <formula>0.75</formula>
      <formula>0.89999</formula>
    </cfRule>
    <cfRule type="cellIs" dxfId="0" priority="15" operator="greaterThanOrEqual"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Balu Narayan</cp:lastModifiedBy>
  <dcterms:modified xsi:type="dcterms:W3CDTF">2026-03-26T02:05:25Z</dcterms:modified>
</cp:coreProperties>
</file>